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120" activeTab="0"/>
  </bookViews>
  <sheets>
    <sheet name="Sheet1" sheetId="1" r:id="rId1"/>
    <sheet name="Sheet2" sheetId="2" r:id="rId2"/>
    <sheet name="Sheet3" sheetId="3" r:id="rId3"/>
  </sheets>
  <definedNames>
    <definedName name="boat_feet">'Sheet1'!$B$1</definedName>
    <definedName name="gals_per_ltr">'Sheet1'!$B$37</definedName>
    <definedName name="ltrs_per_gal">'Sheet1'!$B$36</definedName>
  </definedNames>
  <calcPr fullCalcOnLoad="1"/>
</workbook>
</file>

<file path=xl/sharedStrings.xml><?xml version="1.0" encoding="utf-8"?>
<sst xmlns="http://schemas.openxmlformats.org/spreadsheetml/2006/main" count="74" uniqueCount="66">
  <si>
    <t>Product Name</t>
  </si>
  <si>
    <t>H#</t>
  </si>
  <si>
    <t>Mastic</t>
  </si>
  <si>
    <t>Coal Tar Epoxy</t>
  </si>
  <si>
    <t>Hi Build Chlorinated Rubber</t>
  </si>
  <si>
    <t>Globic AF</t>
  </si>
  <si>
    <t>Thinner 08450</t>
  </si>
  <si>
    <t>H15300</t>
  </si>
  <si>
    <t>Colors</t>
  </si>
  <si>
    <t>Red / Gray</t>
  </si>
  <si>
    <t>Max Thinner</t>
  </si>
  <si>
    <t>Mix</t>
  </si>
  <si>
    <t xml:space="preserve"> 4:1</t>
  </si>
  <si>
    <t>SqFt Covg per US Gal</t>
  </si>
  <si>
    <t>Liters per Gal</t>
  </si>
  <si>
    <t>Gals per Liter</t>
  </si>
  <si>
    <t>Size Pails (liters)</t>
  </si>
  <si>
    <t>H45880</t>
  </si>
  <si>
    <t>Gray</t>
  </si>
  <si>
    <t xml:space="preserve"> 3:1</t>
  </si>
  <si>
    <t># of Coats</t>
  </si>
  <si>
    <t>Pails Needed</t>
  </si>
  <si>
    <t>Total Gallons Needed</t>
  </si>
  <si>
    <t>Covg Thick mils</t>
  </si>
  <si>
    <t>Base 15309 - Red</t>
  </si>
  <si>
    <t>Base 15309 - Gray</t>
  </si>
  <si>
    <t>Cure 95040</t>
  </si>
  <si>
    <t>Base 45889 - Gray</t>
  </si>
  <si>
    <t>Cure 95880</t>
  </si>
  <si>
    <t>Low Vis Epoxy Primer</t>
  </si>
  <si>
    <t>Thinner 08080</t>
  </si>
  <si>
    <t>H35670</t>
  </si>
  <si>
    <t>Base 35670 - Black</t>
  </si>
  <si>
    <t>Cure  98670</t>
  </si>
  <si>
    <t>H8190M</t>
  </si>
  <si>
    <t>Red/Blu/Blk</t>
  </si>
  <si>
    <t>Color Red</t>
  </si>
  <si>
    <t>Thinner 08450 Total</t>
  </si>
  <si>
    <t>Thinner 08080 Total</t>
  </si>
  <si>
    <t>s/v Soggy Paws (David McCampbell)</t>
  </si>
  <si>
    <t>Cell # 080927398  dave@svsoggypaws.com</t>
  </si>
  <si>
    <t>Total Cost</t>
  </si>
  <si>
    <t>Total Liters Needed</t>
  </si>
  <si>
    <t>Quoted Cost Per Liter</t>
  </si>
  <si>
    <t>George's Cost   (incl IVA)</t>
  </si>
  <si>
    <t>Georges Qty</t>
  </si>
  <si>
    <t>TOTAL</t>
  </si>
  <si>
    <t>Diff</t>
  </si>
  <si>
    <t>Liters to Order</t>
  </si>
  <si>
    <t>Color Black</t>
  </si>
  <si>
    <t>IVA  12%</t>
  </si>
  <si>
    <t>Black</t>
  </si>
  <si>
    <t xml:space="preserve"> -</t>
  </si>
  <si>
    <t>Grey</t>
  </si>
  <si>
    <t>H46330</t>
  </si>
  <si>
    <t>1 Part - Grey</t>
  </si>
  <si>
    <t>8190M</t>
  </si>
  <si>
    <t>37000?</t>
  </si>
  <si>
    <t>Subtotal</t>
  </si>
  <si>
    <t>Delivery</t>
  </si>
  <si>
    <t>s/v Soggy Paws Sq Feet:</t>
  </si>
  <si>
    <t>31-August-2009</t>
  </si>
  <si>
    <t>Epoxies - 24 Hrs from Guayaquil</t>
  </si>
  <si>
    <t>Antifoul - 2 weeks to Order</t>
  </si>
  <si>
    <t>Cash Only</t>
  </si>
  <si>
    <t>Dilyuante (Laq Thin)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</si>
</sst>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#,##0.0"/>
    <numFmt numFmtId="171" formatCode="#,##0.0000000000000"/>
    <numFmt numFmtId="172" formatCode="0.0_);[Red]\(0.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8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1" fillId="0" borderId="1" xfId="0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wrapText="1"/>
    </xf>
    <xf numFmtId="169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69" fontId="1" fillId="0" borderId="1" xfId="0" applyNumberFormat="1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horizontal="center"/>
    </xf>
    <xf numFmtId="169" fontId="0" fillId="0" borderId="3" xfId="0" applyNumberFormat="1" applyFill="1" applyBorder="1" applyAlignment="1">
      <alignment/>
    </xf>
    <xf numFmtId="172" fontId="0" fillId="0" borderId="4" xfId="0" applyNumberFormat="1" applyFill="1" applyBorder="1" applyAlignment="1">
      <alignment/>
    </xf>
    <xf numFmtId="3" fontId="1" fillId="0" borderId="5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72" fontId="1" fillId="0" borderId="6" xfId="0" applyNumberFormat="1" applyFont="1" applyFill="1" applyBorder="1" applyAlignment="1">
      <alignment/>
    </xf>
    <xf numFmtId="3" fontId="0" fillId="0" borderId="5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/>
    </xf>
    <xf numFmtId="172" fontId="0" fillId="0" borderId="6" xfId="0" applyNumberFormat="1" applyFill="1" applyBorder="1" applyAlignment="1">
      <alignment/>
    </xf>
    <xf numFmtId="3" fontId="0" fillId="0" borderId="5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72" fontId="0" fillId="0" borderId="6" xfId="0" applyNumberFormat="1" applyFont="1" applyFill="1" applyBorder="1" applyAlignment="1">
      <alignment/>
    </xf>
    <xf numFmtId="3" fontId="0" fillId="0" borderId="7" xfId="0" applyNumberFormat="1" applyFill="1" applyBorder="1" applyAlignment="1">
      <alignment horizontal="center"/>
    </xf>
    <xf numFmtId="169" fontId="0" fillId="0" borderId="8" xfId="0" applyNumberFormat="1" applyFill="1" applyBorder="1" applyAlignment="1">
      <alignment/>
    </xf>
    <xf numFmtId="172" fontId="0" fillId="0" borderId="9" xfId="0" applyNumberFormat="1" applyFill="1" applyBorder="1" applyAlignment="1">
      <alignment/>
    </xf>
    <xf numFmtId="169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169" fontId="0" fillId="0" borderId="3" xfId="0" applyNumberFormat="1" applyBorder="1" applyAlignment="1">
      <alignment/>
    </xf>
    <xf numFmtId="169" fontId="1" fillId="0" borderId="4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169" fontId="7" fillId="0" borderId="9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169" fontId="0" fillId="0" borderId="6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169" fontId="1" fillId="0" borderId="6" xfId="0" applyNumberFormat="1" applyFont="1" applyBorder="1" applyAlignment="1">
      <alignment/>
    </xf>
    <xf numFmtId="169" fontId="8" fillId="0" borderId="8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/>
    </xf>
    <xf numFmtId="9" fontId="0" fillId="0" borderId="10" xfId="0" applyNumberForma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8" fontId="0" fillId="0" borderId="11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169" fontId="1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169" fontId="1" fillId="0" borderId="1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workbookViewId="0" topLeftCell="A23">
      <selection activeCell="U15" sqref="U15"/>
    </sheetView>
  </sheetViews>
  <sheetFormatPr defaultColWidth="9.140625" defaultRowHeight="12.75"/>
  <cols>
    <col min="1" max="1" width="20.57421875" style="0" customWidth="1"/>
    <col min="2" max="2" width="9.140625" style="5" customWidth="1"/>
    <col min="3" max="3" width="12.00390625" style="5" customWidth="1"/>
    <col min="4" max="4" width="9.140625" style="5" hidden="1" customWidth="1"/>
    <col min="5" max="5" width="9.28125" style="5" hidden="1" customWidth="1"/>
    <col min="6" max="6" width="9.140625" style="5" hidden="1" customWidth="1"/>
    <col min="7" max="8" width="9.140625" style="5" customWidth="1"/>
    <col min="9" max="10" width="9.140625" style="11" customWidth="1"/>
    <col min="11" max="11" width="0" style="5" hidden="1" customWidth="1"/>
    <col min="12" max="12" width="0" style="7" hidden="1" customWidth="1"/>
    <col min="13" max="13" width="9.140625" style="3" customWidth="1"/>
    <col min="14" max="14" width="9.140625" style="9" customWidth="1"/>
    <col min="15" max="15" width="10.140625" style="10" bestFit="1" customWidth="1"/>
    <col min="16" max="16" width="0" style="12" hidden="1" customWidth="1"/>
    <col min="17" max="17" width="0" style="13" hidden="1" customWidth="1"/>
    <col min="18" max="18" width="8.57421875" style="14" hidden="1" customWidth="1"/>
  </cols>
  <sheetData>
    <row r="1" spans="1:15" ht="15.75">
      <c r="A1" s="76" t="s">
        <v>60</v>
      </c>
      <c r="B1" s="77">
        <v>578</v>
      </c>
      <c r="D1" s="6"/>
      <c r="E1" s="8" t="s">
        <v>39</v>
      </c>
      <c r="O1" s="78" t="s">
        <v>61</v>
      </c>
    </row>
    <row r="2" ht="12.75">
      <c r="D2" s="6"/>
    </row>
    <row r="3" spans="1:18" s="4" customFormat="1" ht="38.25">
      <c r="A3" s="15" t="s">
        <v>0</v>
      </c>
      <c r="B3" s="15" t="s">
        <v>1</v>
      </c>
      <c r="C3" s="15" t="s">
        <v>8</v>
      </c>
      <c r="D3" s="15" t="s">
        <v>10</v>
      </c>
      <c r="E3" s="15" t="s">
        <v>11</v>
      </c>
      <c r="F3" s="15" t="s">
        <v>23</v>
      </c>
      <c r="G3" s="15" t="s">
        <v>20</v>
      </c>
      <c r="H3" s="15" t="s">
        <v>13</v>
      </c>
      <c r="I3" s="16" t="s">
        <v>22</v>
      </c>
      <c r="J3" s="16" t="s">
        <v>42</v>
      </c>
      <c r="K3" s="15" t="s">
        <v>16</v>
      </c>
      <c r="L3" s="16" t="s">
        <v>21</v>
      </c>
      <c r="M3" s="15" t="s">
        <v>48</v>
      </c>
      <c r="N3" s="17" t="s">
        <v>43</v>
      </c>
      <c r="O3" s="17" t="s">
        <v>41</v>
      </c>
      <c r="P3" s="18" t="s">
        <v>45</v>
      </c>
      <c r="Q3" s="19" t="s">
        <v>44</v>
      </c>
      <c r="R3" s="20" t="s">
        <v>47</v>
      </c>
    </row>
    <row r="4" spans="1:18" ht="12.75">
      <c r="A4" s="47"/>
      <c r="B4" s="48"/>
      <c r="C4" s="48"/>
      <c r="D4" s="48"/>
      <c r="E4" s="48"/>
      <c r="F4" s="48"/>
      <c r="G4" s="48"/>
      <c r="H4" s="48"/>
      <c r="I4" s="49"/>
      <c r="J4" s="49"/>
      <c r="K4" s="48"/>
      <c r="L4" s="50"/>
      <c r="M4" s="51"/>
      <c r="N4" s="52"/>
      <c r="O4" s="53"/>
      <c r="P4" s="21"/>
      <c r="Q4" s="22"/>
      <c r="R4" s="23"/>
    </row>
    <row r="5" spans="1:18" s="1" customFormat="1" ht="12.75">
      <c r="A5" s="54" t="s">
        <v>29</v>
      </c>
      <c r="B5" s="51" t="s">
        <v>7</v>
      </c>
      <c r="C5" s="51" t="s">
        <v>9</v>
      </c>
      <c r="D5" s="55">
        <v>0.05</v>
      </c>
      <c r="E5" s="51" t="s">
        <v>12</v>
      </c>
      <c r="F5" s="51">
        <v>1.6</v>
      </c>
      <c r="G5" s="51">
        <v>2</v>
      </c>
      <c r="H5" s="51">
        <v>511</v>
      </c>
      <c r="I5" s="56">
        <f>G5*(boat_feet/H5)</f>
        <v>2.2622309197651664</v>
      </c>
      <c r="J5" s="56">
        <f>I5*ltrs_per_gal</f>
        <v>8.562544031311155</v>
      </c>
      <c r="K5" s="51">
        <v>5</v>
      </c>
      <c r="L5" s="57">
        <f>I5*ltrs_per_gal/K5</f>
        <v>1.7125088062622311</v>
      </c>
      <c r="M5" s="51"/>
      <c r="N5" s="53">
        <f>10.03/1.12</f>
        <v>8.95535714285714</v>
      </c>
      <c r="O5" s="53"/>
      <c r="P5" s="24">
        <v>20</v>
      </c>
      <c r="Q5" s="25">
        <f>16.39*1.12</f>
        <v>18.356800000000003</v>
      </c>
      <c r="R5" s="26">
        <f>J5-P5</f>
        <v>-11.437455968688845</v>
      </c>
    </row>
    <row r="6" spans="1:20" ht="12.75">
      <c r="A6" s="47" t="s">
        <v>24</v>
      </c>
      <c r="B6" s="48">
        <v>15309</v>
      </c>
      <c r="C6" s="48">
        <v>50890</v>
      </c>
      <c r="D6" s="48"/>
      <c r="E6" s="58"/>
      <c r="F6" s="48"/>
      <c r="G6" s="48">
        <v>1</v>
      </c>
      <c r="H6" s="48"/>
      <c r="I6" s="49">
        <f>boat_feet/H5*G6</f>
        <v>1.1311154598825832</v>
      </c>
      <c r="J6" s="59">
        <f>I6*ltrs_per_gal</f>
        <v>4.281272015655578</v>
      </c>
      <c r="K6" s="48">
        <v>5</v>
      </c>
      <c r="L6" s="50">
        <f>I6*ltrs_per_gal/K6</f>
        <v>0.8562544031311156</v>
      </c>
      <c r="M6" s="51">
        <v>10</v>
      </c>
      <c r="N6" s="52"/>
      <c r="O6" s="53">
        <f>M6*N5</f>
        <v>89.5535714285714</v>
      </c>
      <c r="P6" s="27"/>
      <c r="Q6" s="28"/>
      <c r="R6" s="29"/>
      <c r="T6" s="9"/>
    </row>
    <row r="7" spans="1:18" ht="12.75">
      <c r="A7" s="47" t="s">
        <v>25</v>
      </c>
      <c r="B7" s="48">
        <v>15309</v>
      </c>
      <c r="C7" s="48">
        <v>12170</v>
      </c>
      <c r="D7" s="48"/>
      <c r="E7" s="58"/>
      <c r="F7" s="48"/>
      <c r="G7" s="48">
        <v>1</v>
      </c>
      <c r="H7" s="48"/>
      <c r="I7" s="49">
        <f>boat_feet/H5*G7</f>
        <v>1.1311154598825832</v>
      </c>
      <c r="J7" s="59">
        <f>I7*ltrs_per_gal</f>
        <v>4.281272015655578</v>
      </c>
      <c r="K7" s="48">
        <v>5</v>
      </c>
      <c r="L7" s="50">
        <f>I7*ltrs_per_gal/K7</f>
        <v>0.8562544031311156</v>
      </c>
      <c r="M7" s="51">
        <v>10</v>
      </c>
      <c r="N7" s="52"/>
      <c r="O7" s="53">
        <f>M7*N5</f>
        <v>89.5535714285714</v>
      </c>
      <c r="P7" s="27"/>
      <c r="Q7" s="28"/>
      <c r="R7" s="29"/>
    </row>
    <row r="8" spans="1:18" ht="12.75">
      <c r="A8" s="60" t="s">
        <v>26</v>
      </c>
      <c r="B8" s="48">
        <v>95040</v>
      </c>
      <c r="C8" s="48"/>
      <c r="D8" s="48"/>
      <c r="E8" s="58"/>
      <c r="F8" s="48"/>
      <c r="G8" s="48">
        <v>2</v>
      </c>
      <c r="H8" s="48"/>
      <c r="I8" s="49">
        <f>I5*0.2</f>
        <v>0.4524461839530333</v>
      </c>
      <c r="J8" s="59">
        <f>I8*ltrs_per_gal</f>
        <v>1.7125088062622311</v>
      </c>
      <c r="K8" s="48"/>
      <c r="L8" s="50"/>
      <c r="M8" s="51"/>
      <c r="N8" s="52"/>
      <c r="O8" s="53"/>
      <c r="P8" s="27"/>
      <c r="Q8" s="28"/>
      <c r="R8" s="29"/>
    </row>
    <row r="9" spans="1:18" ht="12.75">
      <c r="A9" s="47" t="s">
        <v>6</v>
      </c>
      <c r="B9" s="48">
        <v>8450</v>
      </c>
      <c r="C9" s="48"/>
      <c r="D9" s="48"/>
      <c r="E9" s="58"/>
      <c r="F9" s="48"/>
      <c r="G9" s="48" t="s">
        <v>52</v>
      </c>
      <c r="H9" s="48"/>
      <c r="I9" s="49">
        <f>I5*D5</f>
        <v>0.11311154598825833</v>
      </c>
      <c r="J9" s="59">
        <f>I9*ltrs_per_gal</f>
        <v>0.4281272015655578</v>
      </c>
      <c r="K9" s="48"/>
      <c r="L9" s="50"/>
      <c r="M9" s="51"/>
      <c r="N9" s="52"/>
      <c r="O9" s="53"/>
      <c r="P9" s="27"/>
      <c r="Q9" s="28"/>
      <c r="R9" s="29"/>
    </row>
    <row r="10" spans="1:18" ht="12.75">
      <c r="A10" s="47"/>
      <c r="B10" s="48"/>
      <c r="C10" s="48"/>
      <c r="D10" s="48"/>
      <c r="E10" s="48"/>
      <c r="F10" s="48"/>
      <c r="G10" s="48"/>
      <c r="H10" s="48"/>
      <c r="I10" s="49"/>
      <c r="J10" s="49"/>
      <c r="K10" s="48"/>
      <c r="L10" s="50"/>
      <c r="M10" s="61"/>
      <c r="N10" s="52"/>
      <c r="O10" s="53"/>
      <c r="P10" s="27"/>
      <c r="Q10" s="28"/>
      <c r="R10" s="29"/>
    </row>
    <row r="11" spans="1:18" s="1" customFormat="1" ht="12.75">
      <c r="A11" s="54" t="s">
        <v>2</v>
      </c>
      <c r="B11" s="51" t="s">
        <v>17</v>
      </c>
      <c r="C11" s="51" t="s">
        <v>18</v>
      </c>
      <c r="D11" s="55">
        <v>0.05</v>
      </c>
      <c r="E11" s="51" t="s">
        <v>19</v>
      </c>
      <c r="F11" s="51">
        <v>8</v>
      </c>
      <c r="G11" s="51">
        <v>2</v>
      </c>
      <c r="H11" s="51">
        <v>154</v>
      </c>
      <c r="I11" s="56">
        <f>G11*(boat_feet/H11)</f>
        <v>7.5064935064935066</v>
      </c>
      <c r="J11" s="56">
        <f>I11*ltrs_per_gal</f>
        <v>28.412077922077923</v>
      </c>
      <c r="K11" s="51">
        <v>5</v>
      </c>
      <c r="L11" s="57">
        <f>I11*ltrs_per_gal/K11</f>
        <v>5.682415584415585</v>
      </c>
      <c r="M11" s="51">
        <v>35</v>
      </c>
      <c r="N11" s="53">
        <f>12.77/1.12</f>
        <v>11.401785714285714</v>
      </c>
      <c r="O11" s="53">
        <f>M11*N11</f>
        <v>399.0625</v>
      </c>
      <c r="P11" s="24">
        <v>28</v>
      </c>
      <c r="Q11" s="25">
        <f>18.78*1.12</f>
        <v>21.033600000000003</v>
      </c>
      <c r="R11" s="26">
        <f>J11-P11</f>
        <v>0.4120779220779234</v>
      </c>
    </row>
    <row r="12" spans="1:18" ht="12.75">
      <c r="A12" s="60" t="s">
        <v>27</v>
      </c>
      <c r="B12" s="48">
        <v>45881</v>
      </c>
      <c r="C12" s="48">
        <v>11480</v>
      </c>
      <c r="D12" s="48"/>
      <c r="E12" s="48"/>
      <c r="F12" s="48"/>
      <c r="G12" s="48">
        <v>2</v>
      </c>
      <c r="H12" s="48"/>
      <c r="I12" s="49"/>
      <c r="J12" s="49"/>
      <c r="K12" s="48"/>
      <c r="L12" s="50"/>
      <c r="M12" s="51"/>
      <c r="N12" s="52"/>
      <c r="O12" s="53"/>
      <c r="P12" s="27"/>
      <c r="Q12" s="28"/>
      <c r="R12" s="29"/>
    </row>
    <row r="13" spans="1:18" ht="12.75">
      <c r="A13" s="60" t="s">
        <v>28</v>
      </c>
      <c r="B13" s="48">
        <v>95880</v>
      </c>
      <c r="C13" s="48"/>
      <c r="D13" s="48"/>
      <c r="E13" s="48"/>
      <c r="F13" s="48"/>
      <c r="G13" s="48">
        <v>2</v>
      </c>
      <c r="H13" s="48"/>
      <c r="I13" s="49">
        <f>I11*0.25</f>
        <v>1.8766233766233766</v>
      </c>
      <c r="J13" s="59">
        <f>I13*ltrs_per_gal</f>
        <v>7.103019480519481</v>
      </c>
      <c r="K13" s="48"/>
      <c r="L13" s="50"/>
      <c r="M13" s="51"/>
      <c r="N13" s="52"/>
      <c r="O13" s="53"/>
      <c r="P13" s="27"/>
      <c r="Q13" s="28"/>
      <c r="R13" s="29"/>
    </row>
    <row r="14" spans="1:18" ht="12.75">
      <c r="A14" s="47" t="s">
        <v>6</v>
      </c>
      <c r="B14" s="48">
        <v>8450</v>
      </c>
      <c r="C14" s="48"/>
      <c r="D14" s="48"/>
      <c r="E14" s="58"/>
      <c r="F14" s="48"/>
      <c r="G14" s="48" t="s">
        <v>52</v>
      </c>
      <c r="H14" s="48"/>
      <c r="I14" s="49">
        <f>I11*D11</f>
        <v>0.37532467532467534</v>
      </c>
      <c r="J14" s="59">
        <f>I14*ltrs_per_gal</f>
        <v>1.4206038961038963</v>
      </c>
      <c r="K14" s="48"/>
      <c r="L14" s="50"/>
      <c r="M14" s="51"/>
      <c r="N14" s="52"/>
      <c r="O14" s="53"/>
      <c r="P14" s="27"/>
      <c r="Q14" s="28"/>
      <c r="R14" s="29"/>
    </row>
    <row r="15" spans="1:18" ht="12.75">
      <c r="A15" s="47"/>
      <c r="B15" s="48"/>
      <c r="C15" s="48"/>
      <c r="D15" s="48"/>
      <c r="E15" s="48"/>
      <c r="F15" s="48"/>
      <c r="G15" s="48"/>
      <c r="H15" s="48"/>
      <c r="I15" s="49"/>
      <c r="J15" s="49"/>
      <c r="K15" s="48"/>
      <c r="L15" s="50"/>
      <c r="M15" s="51"/>
      <c r="N15" s="52"/>
      <c r="O15" s="53"/>
      <c r="P15" s="27"/>
      <c r="Q15" s="28"/>
      <c r="R15" s="29"/>
    </row>
    <row r="16" spans="1:18" s="1" customFormat="1" ht="12.75">
      <c r="A16" s="54" t="s">
        <v>3</v>
      </c>
      <c r="B16" s="51" t="s">
        <v>31</v>
      </c>
      <c r="C16" s="51" t="s">
        <v>51</v>
      </c>
      <c r="D16" s="55">
        <v>0.15</v>
      </c>
      <c r="E16" s="51" t="s">
        <v>12</v>
      </c>
      <c r="F16" s="51">
        <v>8</v>
      </c>
      <c r="G16" s="51">
        <v>2</v>
      </c>
      <c r="H16" s="51">
        <v>185</v>
      </c>
      <c r="I16" s="56">
        <f>G16*(boat_feet/H16)</f>
        <v>6.248648648648649</v>
      </c>
      <c r="J16" s="56">
        <f>I16*ltrs_per_gal</f>
        <v>23.651135135135135</v>
      </c>
      <c r="K16" s="51">
        <v>20</v>
      </c>
      <c r="L16" s="57">
        <f>I16*ltrs_per_gal/K16</f>
        <v>1.1825567567567568</v>
      </c>
      <c r="M16" s="51">
        <v>40</v>
      </c>
      <c r="N16" s="53">
        <f>9.78/1.12</f>
        <v>8.732142857142856</v>
      </c>
      <c r="O16" s="53">
        <f>M16*N16</f>
        <v>349.2857142857142</v>
      </c>
      <c r="P16" s="24">
        <v>25</v>
      </c>
      <c r="Q16" s="25">
        <f>19.33*1.12</f>
        <v>21.6496</v>
      </c>
      <c r="R16" s="26">
        <f>J16-P16</f>
        <v>-1.348864864864865</v>
      </c>
    </row>
    <row r="17" spans="1:18" ht="12.75">
      <c r="A17" s="47" t="s">
        <v>32</v>
      </c>
      <c r="B17" s="48">
        <v>35670</v>
      </c>
      <c r="C17" s="48">
        <v>19990</v>
      </c>
      <c r="D17" s="48"/>
      <c r="E17" s="48"/>
      <c r="F17" s="48"/>
      <c r="G17" s="48">
        <v>1</v>
      </c>
      <c r="H17" s="48"/>
      <c r="I17" s="49">
        <f>G17*boat_feet/H16</f>
        <v>3.1243243243243244</v>
      </c>
      <c r="J17" s="59">
        <f>I17*ltrs_per_gal</f>
        <v>11.825567567567568</v>
      </c>
      <c r="K17" s="48">
        <v>20</v>
      </c>
      <c r="L17" s="50">
        <f>I17*ltrs_per_gal/K17</f>
        <v>0.5912783783783784</v>
      </c>
      <c r="M17" s="51"/>
      <c r="N17" s="52"/>
      <c r="O17" s="53"/>
      <c r="P17" s="27"/>
      <c r="Q17" s="28"/>
      <c r="R17" s="29"/>
    </row>
    <row r="18" spans="1:18" ht="12.75">
      <c r="A18" s="47" t="s">
        <v>33</v>
      </c>
      <c r="B18" s="48">
        <v>98670</v>
      </c>
      <c r="C18" s="48"/>
      <c r="D18" s="48"/>
      <c r="E18" s="48"/>
      <c r="F18" s="48"/>
      <c r="G18" s="48">
        <v>2</v>
      </c>
      <c r="H18" s="48"/>
      <c r="I18" s="49">
        <f>I16*0.2</f>
        <v>1.2497297297297298</v>
      </c>
      <c r="J18" s="59">
        <f>I18*ltrs_per_gal</f>
        <v>4.730227027027028</v>
      </c>
      <c r="K18" s="48"/>
      <c r="L18" s="50"/>
      <c r="M18" s="51"/>
      <c r="N18" s="52"/>
      <c r="O18" s="53"/>
      <c r="P18" s="27"/>
      <c r="Q18" s="28"/>
      <c r="R18" s="29"/>
    </row>
    <row r="19" spans="1:18" ht="12.75">
      <c r="A19" s="47" t="s">
        <v>6</v>
      </c>
      <c r="B19" s="48">
        <v>8450</v>
      </c>
      <c r="C19" s="48"/>
      <c r="D19" s="48"/>
      <c r="E19" s="58"/>
      <c r="F19" s="48"/>
      <c r="G19" s="48" t="s">
        <v>52</v>
      </c>
      <c r="H19" s="48"/>
      <c r="I19" s="49">
        <f>I16*D16</f>
        <v>0.9372972972972973</v>
      </c>
      <c r="J19" s="59">
        <f>I19*ltrs_per_gal</f>
        <v>3.5476702702702703</v>
      </c>
      <c r="K19" s="48"/>
      <c r="L19" s="50"/>
      <c r="M19" s="51"/>
      <c r="N19" s="52"/>
      <c r="O19" s="53"/>
      <c r="P19" s="27"/>
      <c r="Q19" s="28"/>
      <c r="R19" s="29"/>
    </row>
    <row r="20" spans="1:18" ht="12.75">
      <c r="A20" s="47"/>
      <c r="B20" s="48"/>
      <c r="C20" s="48"/>
      <c r="D20" s="48"/>
      <c r="E20" s="48"/>
      <c r="F20" s="48"/>
      <c r="G20" s="48"/>
      <c r="H20" s="48"/>
      <c r="I20" s="49"/>
      <c r="J20" s="49"/>
      <c r="K20" s="48"/>
      <c r="L20" s="50"/>
      <c r="M20" s="51"/>
      <c r="N20" s="52"/>
      <c r="O20" s="53"/>
      <c r="P20" s="27"/>
      <c r="Q20" s="28"/>
      <c r="R20" s="29"/>
    </row>
    <row r="21" spans="1:18" s="1" customFormat="1" ht="12.75">
      <c r="A21" s="54" t="s">
        <v>37</v>
      </c>
      <c r="B21" s="51">
        <v>8450</v>
      </c>
      <c r="C21" s="51"/>
      <c r="D21" s="51"/>
      <c r="E21" s="51"/>
      <c r="F21" s="51"/>
      <c r="G21" s="51"/>
      <c r="H21" s="51"/>
      <c r="I21" s="56">
        <f>I9+I14+I19</f>
        <v>1.425733518610231</v>
      </c>
      <c r="J21" s="56">
        <f>I21*ltrs_per_gal</f>
        <v>5.396401367939724</v>
      </c>
      <c r="K21" s="62">
        <v>5</v>
      </c>
      <c r="L21" s="57">
        <f>J21/K21</f>
        <v>1.0792802735879448</v>
      </c>
      <c r="M21" s="51">
        <v>8</v>
      </c>
      <c r="N21" s="63">
        <f>6.66</f>
        <v>6.66</v>
      </c>
      <c r="O21" s="53">
        <f>M21*N21</f>
        <v>53.28</v>
      </c>
      <c r="P21" s="24">
        <v>12</v>
      </c>
      <c r="Q21" s="25">
        <f>8.92*1.12</f>
        <v>9.990400000000001</v>
      </c>
      <c r="R21" s="26">
        <f>J21-P21</f>
        <v>-6.603598632060276</v>
      </c>
    </row>
    <row r="22" spans="1:18" ht="12.75">
      <c r="A22" s="47"/>
      <c r="B22" s="48"/>
      <c r="C22" s="48"/>
      <c r="D22" s="48"/>
      <c r="E22" s="48"/>
      <c r="F22" s="48"/>
      <c r="G22" s="48"/>
      <c r="H22" s="48"/>
      <c r="I22" s="49"/>
      <c r="J22" s="49"/>
      <c r="K22" s="48"/>
      <c r="L22" s="50"/>
      <c r="M22" s="51"/>
      <c r="N22" s="52"/>
      <c r="O22" s="53"/>
      <c r="P22" s="27"/>
      <c r="Q22" s="28"/>
      <c r="R22" s="29"/>
    </row>
    <row r="23" spans="1:18" s="1" customFormat="1" ht="12.75">
      <c r="A23" s="54" t="s">
        <v>4</v>
      </c>
      <c r="B23" s="51" t="s">
        <v>54</v>
      </c>
      <c r="C23" s="51" t="s">
        <v>53</v>
      </c>
      <c r="D23" s="55">
        <v>0.05</v>
      </c>
      <c r="E23" s="64">
        <v>1</v>
      </c>
      <c r="F23" s="51">
        <v>3.2</v>
      </c>
      <c r="G23" s="51">
        <v>1</v>
      </c>
      <c r="H23" s="51">
        <v>211</v>
      </c>
      <c r="I23" s="56">
        <f>boat_feet/H23*G23</f>
        <v>2.7393364928909953</v>
      </c>
      <c r="J23" s="56">
        <f>I23*ltrs_per_gal</f>
        <v>10.368388625592418</v>
      </c>
      <c r="K23" s="51">
        <v>5</v>
      </c>
      <c r="L23" s="57">
        <f>I23*ltrs_per_gal/K23</f>
        <v>2.0736777251184835</v>
      </c>
      <c r="M23" s="51">
        <v>15</v>
      </c>
      <c r="N23" s="53">
        <f>10.06/1.12</f>
        <v>8.982142857142856</v>
      </c>
      <c r="O23" s="53">
        <f>M23*N23</f>
        <v>134.73214285714283</v>
      </c>
      <c r="P23" s="24">
        <v>20</v>
      </c>
      <c r="Q23" s="25">
        <f>15.79*1.12</f>
        <v>17.6848</v>
      </c>
      <c r="R23" s="26">
        <f>J23-P23</f>
        <v>-9.631611374407582</v>
      </c>
    </row>
    <row r="24" spans="1:18" s="1" customFormat="1" ht="12.75">
      <c r="A24" s="60" t="s">
        <v>55</v>
      </c>
      <c r="B24" s="65">
        <v>46330</v>
      </c>
      <c r="C24" s="65">
        <v>11480</v>
      </c>
      <c r="D24" s="55"/>
      <c r="E24" s="64"/>
      <c r="F24" s="51"/>
      <c r="G24" s="51"/>
      <c r="H24" s="51"/>
      <c r="I24" s="56"/>
      <c r="J24" s="56"/>
      <c r="K24" s="51"/>
      <c r="L24" s="57"/>
      <c r="M24" s="51"/>
      <c r="N24" s="53"/>
      <c r="O24" s="53"/>
      <c r="P24" s="24"/>
      <c r="Q24" s="25"/>
      <c r="R24" s="26"/>
    </row>
    <row r="25" spans="1:18" ht="12.75">
      <c r="A25" s="47" t="s">
        <v>30</v>
      </c>
      <c r="B25" s="48">
        <v>8080</v>
      </c>
      <c r="C25" s="48"/>
      <c r="D25" s="48"/>
      <c r="E25" s="48"/>
      <c r="F25" s="48"/>
      <c r="G25" s="48"/>
      <c r="H25" s="48"/>
      <c r="I25" s="49">
        <f>D23*I23</f>
        <v>0.13696682464454976</v>
      </c>
      <c r="J25" s="49"/>
      <c r="K25" s="48"/>
      <c r="L25" s="50"/>
      <c r="M25" s="51"/>
      <c r="N25" s="52"/>
      <c r="O25" s="53"/>
      <c r="P25" s="27"/>
      <c r="Q25" s="28"/>
      <c r="R25" s="29"/>
    </row>
    <row r="26" spans="1:18" ht="12.75">
      <c r="A26" s="47"/>
      <c r="B26" s="48"/>
      <c r="C26" s="48"/>
      <c r="D26" s="48"/>
      <c r="E26" s="48"/>
      <c r="F26" s="48"/>
      <c r="G26" s="48"/>
      <c r="H26" s="48"/>
      <c r="I26" s="49"/>
      <c r="J26" s="49"/>
      <c r="K26" s="48"/>
      <c r="L26" s="50"/>
      <c r="M26" s="51"/>
      <c r="N26" s="52"/>
      <c r="O26" s="53"/>
      <c r="P26" s="27"/>
      <c r="Q26" s="28"/>
      <c r="R26" s="29"/>
    </row>
    <row r="27" spans="1:18" s="1" customFormat="1" ht="12.75">
      <c r="A27" s="54" t="s">
        <v>5</v>
      </c>
      <c r="B27" s="51" t="s">
        <v>34</v>
      </c>
      <c r="C27" s="51" t="s">
        <v>35</v>
      </c>
      <c r="D27" s="55">
        <v>0.05</v>
      </c>
      <c r="E27" s="51">
        <v>1</v>
      </c>
      <c r="F27" s="51">
        <v>4</v>
      </c>
      <c r="G27" s="51">
        <v>4</v>
      </c>
      <c r="H27" s="51">
        <v>209</v>
      </c>
      <c r="I27" s="56">
        <f>boat_feet/H27*F27</f>
        <v>11.062200956937799</v>
      </c>
      <c r="J27" s="56">
        <f>I27*ltrs_per_gal</f>
        <v>41.87043062200957</v>
      </c>
      <c r="K27" s="51">
        <v>5</v>
      </c>
      <c r="L27" s="57">
        <f>I27*ltrs_per_gal/K27</f>
        <v>8.374086124401915</v>
      </c>
      <c r="M27" s="51"/>
      <c r="N27" s="53">
        <f>31.42/1.12</f>
        <v>28.053571428571427</v>
      </c>
      <c r="O27" s="53"/>
      <c r="P27" s="24">
        <v>26</v>
      </c>
      <c r="Q27" s="25">
        <f>43.28*1.12</f>
        <v>48.473600000000005</v>
      </c>
      <c r="R27" s="26">
        <f>J27-P27</f>
        <v>15.870430622009572</v>
      </c>
    </row>
    <row r="28" spans="1:18" s="2" customFormat="1" ht="12.75">
      <c r="A28" s="60" t="s">
        <v>36</v>
      </c>
      <c r="B28" s="65" t="s">
        <v>56</v>
      </c>
      <c r="C28" s="65">
        <v>58000</v>
      </c>
      <c r="D28" s="66"/>
      <c r="E28" s="65">
        <v>1</v>
      </c>
      <c r="F28" s="65"/>
      <c r="G28" s="65">
        <v>2</v>
      </c>
      <c r="H28" s="65"/>
      <c r="I28" s="59">
        <f>boat_feet/H27*G28</f>
        <v>5.5311004784688995</v>
      </c>
      <c r="J28" s="59">
        <f>I28*ltrs_per_gal</f>
        <v>20.935215311004786</v>
      </c>
      <c r="K28" s="51">
        <v>5</v>
      </c>
      <c r="L28" s="57">
        <f>I28*ltrs_per_gal/K28</f>
        <v>4.187043062200957</v>
      </c>
      <c r="M28" s="51">
        <v>25</v>
      </c>
      <c r="N28" s="67"/>
      <c r="O28" s="53">
        <f>M28*N27</f>
        <v>701.3392857142857</v>
      </c>
      <c r="P28" s="30"/>
      <c r="Q28" s="31"/>
      <c r="R28" s="32"/>
    </row>
    <row r="29" spans="1:18" s="2" customFormat="1" ht="12.75">
      <c r="A29" s="60" t="s">
        <v>49</v>
      </c>
      <c r="B29" s="65" t="s">
        <v>56</v>
      </c>
      <c r="C29" s="65" t="s">
        <v>57</v>
      </c>
      <c r="D29" s="66"/>
      <c r="E29" s="65">
        <v>1</v>
      </c>
      <c r="F29" s="65"/>
      <c r="G29" s="65">
        <v>2</v>
      </c>
      <c r="H29" s="65"/>
      <c r="I29" s="59">
        <f>boat_feet/H27*G29</f>
        <v>5.5311004784688995</v>
      </c>
      <c r="J29" s="59">
        <f>I29*ltrs_per_gal</f>
        <v>20.935215311004786</v>
      </c>
      <c r="K29" s="51">
        <v>5</v>
      </c>
      <c r="L29" s="57">
        <f>I29*ltrs_per_gal/K29</f>
        <v>4.187043062200957</v>
      </c>
      <c r="M29" s="51">
        <v>25</v>
      </c>
      <c r="N29" s="67"/>
      <c r="O29" s="53">
        <f>M29*N27</f>
        <v>701.3392857142857</v>
      </c>
      <c r="P29" s="30"/>
      <c r="Q29" s="31"/>
      <c r="R29" s="32"/>
    </row>
    <row r="30" spans="1:18" ht="12.75">
      <c r="A30" s="47" t="s">
        <v>30</v>
      </c>
      <c r="B30" s="48">
        <v>8080</v>
      </c>
      <c r="C30" s="48"/>
      <c r="D30" s="48"/>
      <c r="E30" s="48"/>
      <c r="F30" s="48"/>
      <c r="G30" s="48"/>
      <c r="H30" s="48"/>
      <c r="I30" s="49">
        <f>D27*I27</f>
        <v>0.55311004784689</v>
      </c>
      <c r="J30" s="59">
        <f>I30*ltrs_per_gal</f>
        <v>2.0935215311004787</v>
      </c>
      <c r="K30" s="48"/>
      <c r="L30" s="50"/>
      <c r="M30" s="51"/>
      <c r="N30" s="52"/>
      <c r="O30" s="53"/>
      <c r="P30" s="27"/>
      <c r="Q30" s="28"/>
      <c r="R30" s="29"/>
    </row>
    <row r="31" spans="1:18" ht="12.75">
      <c r="A31" s="47"/>
      <c r="B31" s="48"/>
      <c r="C31" s="48"/>
      <c r="D31" s="48"/>
      <c r="E31" s="48"/>
      <c r="F31" s="48"/>
      <c r="G31" s="48"/>
      <c r="H31" s="48"/>
      <c r="I31" s="49"/>
      <c r="J31" s="49"/>
      <c r="K31" s="48"/>
      <c r="L31" s="50"/>
      <c r="M31" s="51"/>
      <c r="N31" s="52"/>
      <c r="O31" s="53"/>
      <c r="P31" s="27"/>
      <c r="Q31" s="28"/>
      <c r="R31" s="29"/>
    </row>
    <row r="32" spans="1:18" s="1" customFormat="1" ht="12.75">
      <c r="A32" s="54" t="s">
        <v>38</v>
      </c>
      <c r="B32" s="51">
        <v>8080</v>
      </c>
      <c r="C32" s="51"/>
      <c r="D32" s="51"/>
      <c r="E32" s="51"/>
      <c r="F32" s="51"/>
      <c r="G32" s="51"/>
      <c r="H32" s="51"/>
      <c r="I32" s="56">
        <f>I25+I30</f>
        <v>0.6900768724914398</v>
      </c>
      <c r="J32" s="56">
        <f>I32*ltrs_per_gal</f>
        <v>2.6119409623800998</v>
      </c>
      <c r="K32" s="62">
        <v>5</v>
      </c>
      <c r="L32" s="57">
        <f>J32/K32</f>
        <v>0.52238819247602</v>
      </c>
      <c r="M32" s="51">
        <v>4</v>
      </c>
      <c r="N32" s="63">
        <v>5.61</v>
      </c>
      <c r="O32" s="53">
        <f>M32*N32</f>
        <v>22.44</v>
      </c>
      <c r="P32" s="24">
        <v>5</v>
      </c>
      <c r="Q32" s="25">
        <f>9.82*1.12</f>
        <v>10.998400000000002</v>
      </c>
      <c r="R32" s="26">
        <f>J32-P32</f>
        <v>-2.3880590376199002</v>
      </c>
    </row>
    <row r="33" spans="1:18" ht="12.75">
      <c r="A33" s="47"/>
      <c r="B33" s="48"/>
      <c r="C33" s="48"/>
      <c r="D33" s="48"/>
      <c r="E33" s="48"/>
      <c r="F33" s="48"/>
      <c r="G33" s="48"/>
      <c r="H33" s="48"/>
      <c r="I33" s="49"/>
      <c r="J33" s="49"/>
      <c r="K33" s="48"/>
      <c r="L33" s="50"/>
      <c r="M33" s="51"/>
      <c r="N33" s="52"/>
      <c r="O33" s="53"/>
      <c r="P33" s="27"/>
      <c r="Q33" s="28"/>
      <c r="R33" s="29"/>
    </row>
    <row r="34" spans="1:18" ht="12.75">
      <c r="A34" s="68" t="s">
        <v>65</v>
      </c>
      <c r="B34" s="69"/>
      <c r="C34" s="69"/>
      <c r="D34" s="69"/>
      <c r="E34" s="69"/>
      <c r="F34" s="69"/>
      <c r="G34" s="69"/>
      <c r="H34" s="69"/>
      <c r="I34" s="70">
        <v>3</v>
      </c>
      <c r="J34" s="71">
        <f>I34*ltrs_per_gal</f>
        <v>11.355</v>
      </c>
      <c r="K34" s="72">
        <v>5</v>
      </c>
      <c r="L34" s="73">
        <f>J34/K34</f>
        <v>2.271</v>
      </c>
      <c r="M34" s="74">
        <v>10</v>
      </c>
      <c r="N34" s="79"/>
      <c r="O34" s="75"/>
      <c r="P34" s="33"/>
      <c r="Q34" s="34"/>
      <c r="R34" s="35"/>
    </row>
    <row r="35" spans="13:15" ht="12.75">
      <c r="M35" s="37" t="s">
        <v>58</v>
      </c>
      <c r="N35" s="38"/>
      <c r="O35" s="39">
        <f>SUM(O5:O34)</f>
        <v>2540.5860714285714</v>
      </c>
    </row>
    <row r="36" spans="1:15" ht="12.75">
      <c r="A36" s="6" t="s">
        <v>14</v>
      </c>
      <c r="B36" s="5">
        <v>3.785</v>
      </c>
      <c r="G36" s="6" t="s">
        <v>62</v>
      </c>
      <c r="M36" s="42" t="s">
        <v>59</v>
      </c>
      <c r="N36" s="36"/>
      <c r="O36" s="43">
        <v>25</v>
      </c>
    </row>
    <row r="37" spans="1:15" ht="12.75">
      <c r="A37" s="6" t="s">
        <v>15</v>
      </c>
      <c r="B37" s="5">
        <v>0.264</v>
      </c>
      <c r="F37" s="6" t="s">
        <v>40</v>
      </c>
      <c r="G37" s="6" t="s">
        <v>63</v>
      </c>
      <c r="M37" s="42" t="s">
        <v>58</v>
      </c>
      <c r="N37" s="36"/>
      <c r="O37" s="43">
        <f>O35+O36</f>
        <v>2565.5860714285714</v>
      </c>
    </row>
    <row r="38" spans="7:15" ht="12.75">
      <c r="G38" s="5" t="s">
        <v>64</v>
      </c>
      <c r="M38" s="44"/>
      <c r="N38" s="36" t="s">
        <v>50</v>
      </c>
      <c r="O38" s="45">
        <f>O35*0.12</f>
        <v>304.87032857142856</v>
      </c>
    </row>
    <row r="39" spans="13:15" ht="12.75">
      <c r="M39" s="40" t="s">
        <v>46</v>
      </c>
      <c r="N39" s="46"/>
      <c r="O39" s="41">
        <f>O35+O38+O36</f>
        <v>2870.4564</v>
      </c>
    </row>
  </sheetData>
  <printOptions verticalCentered="1"/>
  <pageMargins left="0.75" right="0.45" top="0.79" bottom="0.81" header="0.5" footer="0.5"/>
  <pageSetup fitToHeight="1" fitToWidth="1" horizontalDpi="200" verticalDpi="2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Soggy Paws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McCampbell</dc:creator>
  <cp:keywords/>
  <dc:description/>
  <cp:lastModifiedBy>Cheryl McCampbell</cp:lastModifiedBy>
  <cp:lastPrinted>2009-08-31T16:38:10Z</cp:lastPrinted>
  <dcterms:created xsi:type="dcterms:W3CDTF">2009-08-28T14:32:53Z</dcterms:created>
  <dcterms:modified xsi:type="dcterms:W3CDTF">2009-09-02T21:41:34Z</dcterms:modified>
  <cp:category/>
  <cp:version/>
  <cp:contentType/>
  <cp:contentStatus/>
</cp:coreProperties>
</file>